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87" i="1" l="1"/>
  <c r="J185" i="1"/>
  <c r="H185" i="1"/>
  <c r="G185" i="1"/>
  <c r="J168" i="1"/>
  <c r="J166" i="1"/>
  <c r="G168" i="1"/>
  <c r="H166" i="1"/>
  <c r="J147" i="1"/>
  <c r="J130" i="1"/>
  <c r="J128" i="1"/>
  <c r="H128" i="1"/>
  <c r="G128" i="1"/>
  <c r="J109" i="1"/>
  <c r="H109" i="1"/>
  <c r="G109" i="1"/>
  <c r="J92" i="1"/>
  <c r="J90" i="1"/>
  <c r="H90" i="1"/>
  <c r="G90" i="1"/>
  <c r="J71" i="1"/>
  <c r="G71" i="1"/>
  <c r="J54" i="1"/>
  <c r="J52" i="1"/>
  <c r="H52" i="1"/>
  <c r="G52" i="1"/>
  <c r="J35" i="1"/>
  <c r="J33" i="1"/>
  <c r="H35" i="1"/>
  <c r="H33" i="1"/>
  <c r="G33" i="1"/>
  <c r="J14" i="1"/>
  <c r="H14" i="1"/>
  <c r="G14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L43" i="1"/>
  <c r="L62" i="1"/>
  <c r="L81" i="1"/>
  <c r="L100" i="1"/>
  <c r="L119" i="1"/>
  <c r="L138" i="1"/>
  <c r="L157" i="1"/>
  <c r="L176" i="1"/>
  <c r="L195" i="1"/>
  <c r="H195" i="1"/>
  <c r="F195" i="1"/>
  <c r="J176" i="1"/>
  <c r="I176" i="1"/>
  <c r="H176" i="1"/>
  <c r="F176" i="1"/>
  <c r="J157" i="1"/>
  <c r="H157" i="1"/>
  <c r="F157" i="1"/>
  <c r="J138" i="1"/>
  <c r="I138" i="1"/>
  <c r="G138" i="1"/>
  <c r="H138" i="1"/>
  <c r="F138" i="1"/>
  <c r="J119" i="1"/>
  <c r="G119" i="1"/>
  <c r="H119" i="1"/>
  <c r="F119" i="1"/>
  <c r="J100" i="1"/>
  <c r="I100" i="1"/>
  <c r="G100" i="1"/>
  <c r="H100" i="1"/>
  <c r="F100" i="1"/>
  <c r="J81" i="1"/>
  <c r="G81" i="1"/>
  <c r="H81" i="1"/>
  <c r="F81" i="1"/>
  <c r="J62" i="1"/>
  <c r="I62" i="1"/>
  <c r="H62" i="1"/>
  <c r="F62" i="1"/>
  <c r="J43" i="1"/>
  <c r="I43" i="1"/>
  <c r="G43" i="1"/>
  <c r="H43" i="1"/>
  <c r="F43" i="1"/>
  <c r="I24" i="1"/>
  <c r="I196" i="1" s="1"/>
  <c r="G24" i="1"/>
  <c r="J24" i="1"/>
  <c r="J196" i="1" s="1"/>
  <c r="H24" i="1"/>
  <c r="F24" i="1"/>
  <c r="F196" i="1" s="1"/>
  <c r="L196" i="1" l="1"/>
  <c r="G196" i="1"/>
  <c r="H196" i="1"/>
</calcChain>
</file>

<file path=xl/sharedStrings.xml><?xml version="1.0" encoding="utf-8"?>
<sst xmlns="http://schemas.openxmlformats.org/spreadsheetml/2006/main" count="402" uniqueCount="135">
  <si>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</si>
  <si>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</si>
  <si>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</si>
  <si>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</si>
  <si>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</si>
  <si>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</si>
  <si>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</si>
  <si>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</si>
  <si>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</si>
  <si>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</si>
  <si>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</si>
  <si>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</si>
  <si>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</si>
  <si>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</si>
  <si>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</si>
  <si>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</si>
  <si>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</si>
  <si>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</si>
  <si>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</si>
  <si>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</si>
  <si>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</si>
  <si>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</si>
  <si>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</si>
  <si>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</si>
  <si>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</si>
  <si>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</si>
  <si>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</si>
  <si>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</si>
  <si>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</si>
  <si>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</si>
  <si>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</si>
  <si>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</si>
  <si>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</si>
  <si>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</si>
  <si>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</si>
  <si>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</si>
  <si>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</si>
  <si>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</si>
  <si>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</si>
  <si>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МОУ-СОШ с.Баскатовка Марксовского района Саратовской области</t>
  </si>
  <si>
    <t>Директор школы</t>
  </si>
  <si>
    <t>Л.Б.Подкопаева</t>
  </si>
  <si>
    <t>Салат из белокочаной капусты т/о</t>
  </si>
  <si>
    <t>Гуляш из отварной гов</t>
  </si>
  <si>
    <t>Каша гречневая</t>
  </si>
  <si>
    <t>Компот из с/ф</t>
  </si>
  <si>
    <t>Хлеб пшеничный</t>
  </si>
  <si>
    <t>Хлеб ржаной - пш.</t>
  </si>
  <si>
    <t>250</t>
  </si>
  <si>
    <t>90</t>
  </si>
  <si>
    <t>150</t>
  </si>
  <si>
    <t>200</t>
  </si>
  <si>
    <t>30</t>
  </si>
  <si>
    <t>40</t>
  </si>
  <si>
    <t>14,7</t>
  </si>
  <si>
    <t>16.6</t>
  </si>
  <si>
    <t>102</t>
  </si>
  <si>
    <t>246</t>
  </si>
  <si>
    <t>302</t>
  </si>
  <si>
    <t>349</t>
  </si>
  <si>
    <t>ПР</t>
  </si>
  <si>
    <t>80</t>
  </si>
  <si>
    <t>63</t>
  </si>
  <si>
    <t>Салат из свеклы с зелёным горошком</t>
  </si>
  <si>
    <t>Суп картофельный с крупой(пшено) на м/к</t>
  </si>
  <si>
    <t>Картофель тушенный с луком</t>
  </si>
  <si>
    <t>Рыба с тушенными овощами</t>
  </si>
  <si>
    <t>Компот из смеси сухофруктов</t>
  </si>
  <si>
    <t>Хлеб ржаной-пшен.</t>
  </si>
  <si>
    <t>53</t>
  </si>
  <si>
    <t>101</t>
  </si>
  <si>
    <t>145</t>
  </si>
  <si>
    <t>229</t>
  </si>
  <si>
    <t>Салат из моркови с курагой</t>
  </si>
  <si>
    <t>Борщ на мясном бульоне с капустой и картофелем со cметаной</t>
  </si>
  <si>
    <t>Птица запеченнаяя</t>
  </si>
  <si>
    <t>Рис отварной</t>
  </si>
  <si>
    <t>Компот из свежих яблок</t>
  </si>
  <si>
    <t>250/10</t>
  </si>
  <si>
    <t>82</t>
  </si>
  <si>
    <t>293</t>
  </si>
  <si>
    <t>202-203</t>
  </si>
  <si>
    <t>342</t>
  </si>
  <si>
    <t>Икра кабачковая т/о</t>
  </si>
  <si>
    <t>Суп с клецками на м/к бул.</t>
  </si>
  <si>
    <t>Жаркое по домашнему</t>
  </si>
  <si>
    <t>250/50</t>
  </si>
  <si>
    <t>73</t>
  </si>
  <si>
    <t>108-109</t>
  </si>
  <si>
    <t>259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</si>
  <si>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</si>
  <si>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</si>
  <si>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</si>
  <si>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</si>
  <si>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14.7</t>
  </si>
  <si>
    <t>75</t>
  </si>
  <si>
    <t>87</t>
  </si>
  <si>
    <t>279</t>
  </si>
  <si>
    <t>202/203</t>
  </si>
  <si>
    <t>Салат из капусты с горошком т/о</t>
  </si>
  <si>
    <t>Рассольник ленинградский на курином бульоне</t>
  </si>
  <si>
    <t>Плов из курицы</t>
  </si>
  <si>
    <t>Хлеб ржано-пшеничный</t>
  </si>
  <si>
    <t>250/25</t>
  </si>
  <si>
    <t>230</t>
  </si>
  <si>
    <t>23</t>
  </si>
  <si>
    <t>96</t>
  </si>
  <si>
    <t>291</t>
  </si>
  <si>
    <t>Суп гороховый на м/к бульоне</t>
  </si>
  <si>
    <t>Котлета рыбная</t>
  </si>
  <si>
    <t>Компот из яблок</t>
  </si>
  <si>
    <t xml:space="preserve">102 </t>
  </si>
  <si>
    <t>234</t>
  </si>
  <si>
    <t>Салат из моркови с раст. маслом т/о</t>
  </si>
  <si>
    <t>Суп с макаронными изделиями</t>
  </si>
  <si>
    <t>Ленивые голубцы</t>
  </si>
  <si>
    <t>Напиток из шиповника</t>
  </si>
  <si>
    <t>200/50</t>
  </si>
  <si>
    <t>14</t>
  </si>
  <si>
    <t>103</t>
  </si>
  <si>
    <t>287</t>
  </si>
  <si>
    <t>388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</si>
  <si>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</si>
  <si>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</si>
  <si>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</si>
  <si>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</si>
  <si>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268</t>
  </si>
  <si>
    <t>Суп картофельный с мясными фрикадельками</t>
  </si>
  <si>
    <t xml:space="preserve">Птица отварная </t>
  </si>
  <si>
    <t>Рагу из овощей</t>
  </si>
  <si>
    <t>1/250/25</t>
  </si>
  <si>
    <t>104/105</t>
  </si>
  <si>
    <t>228</t>
  </si>
  <si>
    <t>143</t>
  </si>
  <si>
    <t>Суп из овощей с фасолью м/к бульон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</si>
</sst>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0" fillId="4" borderId="2" xfId="0" applyNumberFormat="1" applyFont="1" applyFill="1" applyBorder="1" applyProtection="1">
      <protection locked="0"/>
    </xf>
    <xf numFmtId="2" fontId="0" fillId="4" borderId="2" xfId="0" applyNumberFormat="1" applyFont="1" applyFill="1" applyBorder="1" applyAlignment="1" applyProtection="1">
      <protection locked="0"/>
    </xf>
    <xf numFmtId="2" fontId="0" fillId="4" borderId="2" xfId="0" applyNumberFormat="1" applyFont="1" applyFill="1" applyBorder="1" applyAlignment="1" applyProtection="1">
      <alignment horizontal="center" vertical="top"/>
      <protection locked="0"/>
    </xf>
    <xf numFmtId="2" fontId="0" fillId="4" borderId="2" xfId="0" applyNumberFormat="1" applyFont="1" applyFill="1" applyBorder="1" applyAlignment="1" applyProtection="1">
      <alignment vertical="top" wrapText="1"/>
      <protection locked="0"/>
    </xf>
    <xf numFmtId="49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2" fontId="0" fillId="4" borderId="2" xfId="0" applyNumberFormat="1" applyFont="1" applyFill="1" applyBorder="1" applyAlignment="1" applyProtection="1">
      <alignment horizontal="center" wrapText="1"/>
      <protection locked="0"/>
    </xf>
    <xf numFmtId="2" fontId="0" fillId="4" borderId="2" xfId="0" applyNumberFormat="1" applyFon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2" xfId="0" applyNumberFormat="1" applyFont="1" applyFill="1" applyBorder="1" applyProtection="1">
      <protection locked="0"/>
    </xf>
    <xf numFmtId="2" fontId="0" fillId="4" borderId="2" xfId="0" applyNumberFormat="1" applyFont="1" applyFill="1" applyBorder="1" applyAlignment="1" applyProtection="1">
      <alignment wrapText="1"/>
      <protection locked="0"/>
    </xf>
    <xf numFmtId="0" fontId="0" fillId="5" borderId="2" xfId="0" applyFont="1" applyFill="1" applyBorder="1" applyAlignment="1" applyProtection="1">
      <alignment horizontal="left" wrapText="1"/>
      <protection locked="0"/>
    </xf>
    <xf numFmtId="2" fontId="0" fillId="4" borderId="2" xfId="0" applyNumberFormat="1" applyFont="1" applyFill="1" applyBorder="1" applyAlignment="1" applyProtection="1">
      <alignment horizontal="left"/>
      <protection locked="0"/>
    </xf>
    <xf numFmtId="0" fontId="0" fillId="5" borderId="2" xfId="0" applyFont="1" applyFill="1" applyBorder="1" applyAlignment="1" applyProtection="1">
      <protection locked="0"/>
    </xf>
    <xf numFmtId="49" fontId="0" fillId="4" borderId="2" xfId="0" applyNumberFormat="1" applyFont="1" applyFill="1" applyBorder="1" applyAlignment="1" applyProtection="1">
      <alignment horizontal="left"/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Protection="1"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0" fillId="5" borderId="2" xfId="0" applyFont="1" applyFill="1" applyBorder="1" applyAlignment="1" applyProtection="1">
      <alignment horizontal="center"/>
      <protection locked="0"/>
    </xf>
    <xf numFmtId="0" fontId="0" fillId="4" borderId="2" xfId="0" applyNumberFormat="1" applyFont="1" applyFill="1" applyBorder="1" applyAlignment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88" sqref="N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42</v>
      </c>
      <c r="F14" s="61" t="s">
        <v>61</v>
      </c>
      <c r="G14" s="58">
        <f>0.85/80*60</f>
        <v>0.63749999999999996</v>
      </c>
      <c r="H14" s="57">
        <f>3.05/80*60</f>
        <v>2.2875000000000001</v>
      </c>
      <c r="I14" s="59">
        <v>2.02</v>
      </c>
      <c r="J14" s="57">
        <f>52.44/80*60</f>
        <v>39.33</v>
      </c>
      <c r="K14" s="66" t="s">
        <v>62</v>
      </c>
      <c r="L14" s="43">
        <v>5.0999999999999996</v>
      </c>
    </row>
    <row r="15" spans="1:12" ht="15" x14ac:dyDescent="0.25">
      <c r="A15" s="23"/>
      <c r="B15" s="15"/>
      <c r="C15" s="11"/>
      <c r="D15" s="7" t="s">
        <v>27</v>
      </c>
      <c r="E15" s="60" t="s">
        <v>134</v>
      </c>
      <c r="F15" s="61" t="s">
        <v>48</v>
      </c>
      <c r="G15" s="58">
        <v>9.27</v>
      </c>
      <c r="H15" s="57">
        <v>6.2</v>
      </c>
      <c r="I15" s="63">
        <v>10.6</v>
      </c>
      <c r="J15" s="57">
        <v>173.96</v>
      </c>
      <c r="K15" s="66" t="s">
        <v>56</v>
      </c>
      <c r="L15" s="43">
        <v>18.649999999999999</v>
      </c>
    </row>
    <row r="16" spans="1:12" ht="15" x14ac:dyDescent="0.25">
      <c r="A16" s="23"/>
      <c r="B16" s="15"/>
      <c r="C16" s="11"/>
      <c r="D16" s="7" t="s">
        <v>28</v>
      </c>
      <c r="E16" s="57" t="s">
        <v>43</v>
      </c>
      <c r="F16" s="61" t="s">
        <v>49</v>
      </c>
      <c r="G16" s="58">
        <v>10</v>
      </c>
      <c r="H16" s="57">
        <v>8.27</v>
      </c>
      <c r="I16" s="64">
        <v>2.64</v>
      </c>
      <c r="J16" s="57">
        <v>126</v>
      </c>
      <c r="K16" s="66" t="s">
        <v>57</v>
      </c>
      <c r="L16" s="43">
        <v>40.65</v>
      </c>
    </row>
    <row r="17" spans="1:12" ht="15" x14ac:dyDescent="0.25">
      <c r="A17" s="23"/>
      <c r="B17" s="15"/>
      <c r="C17" s="11"/>
      <c r="D17" s="7" t="s">
        <v>29</v>
      </c>
      <c r="E17" s="57" t="s">
        <v>44</v>
      </c>
      <c r="F17" s="61" t="s">
        <v>50</v>
      </c>
      <c r="G17" s="58">
        <v>3.54</v>
      </c>
      <c r="H17" s="57">
        <v>2.9</v>
      </c>
      <c r="I17" s="64">
        <v>19.100000000000001</v>
      </c>
      <c r="J17" s="57">
        <v>122.4</v>
      </c>
      <c r="K17" s="66" t="s">
        <v>58</v>
      </c>
      <c r="L17" s="43">
        <v>9.43</v>
      </c>
    </row>
    <row r="18" spans="1:12" ht="15" x14ac:dyDescent="0.25">
      <c r="A18" s="23"/>
      <c r="B18" s="15"/>
      <c r="C18" s="11"/>
      <c r="D18" s="7" t="s">
        <v>30</v>
      </c>
      <c r="E18" s="57" t="s">
        <v>45</v>
      </c>
      <c r="F18" s="61" t="s">
        <v>51</v>
      </c>
      <c r="G18" s="58">
        <v>0.6</v>
      </c>
      <c r="H18" s="57">
        <v>0</v>
      </c>
      <c r="I18" s="64">
        <v>10.84</v>
      </c>
      <c r="J18" s="57">
        <v>128</v>
      </c>
      <c r="K18" s="66" t="s">
        <v>59</v>
      </c>
      <c r="L18" s="43">
        <v>6.52</v>
      </c>
    </row>
    <row r="19" spans="1:12" ht="15" x14ac:dyDescent="0.25">
      <c r="A19" s="23"/>
      <c r="B19" s="15"/>
      <c r="C19" s="11"/>
      <c r="D19" s="7" t="s">
        <v>31</v>
      </c>
      <c r="E19" s="57" t="s">
        <v>46</v>
      </c>
      <c r="F19" s="61" t="s">
        <v>52</v>
      </c>
      <c r="G19" s="58">
        <v>2.2999999999999998</v>
      </c>
      <c r="H19" s="62">
        <v>0.9</v>
      </c>
      <c r="I19" s="65" t="s">
        <v>54</v>
      </c>
      <c r="J19" s="57">
        <v>78.48</v>
      </c>
      <c r="K19" s="66" t="s">
        <v>60</v>
      </c>
      <c r="L19" s="43">
        <v>1.56</v>
      </c>
    </row>
    <row r="20" spans="1:12" ht="15" x14ac:dyDescent="0.25">
      <c r="A20" s="23"/>
      <c r="B20" s="15"/>
      <c r="C20" s="11"/>
      <c r="D20" s="7" t="s">
        <v>32</v>
      </c>
      <c r="E20" s="57" t="s">
        <v>47</v>
      </c>
      <c r="F20" s="61" t="s">
        <v>53</v>
      </c>
      <c r="G20" s="58">
        <v>2.64</v>
      </c>
      <c r="H20" s="62">
        <v>0.48</v>
      </c>
      <c r="I20" s="65" t="s">
        <v>55</v>
      </c>
      <c r="J20" s="57">
        <v>69.599999999999994</v>
      </c>
      <c r="K20" s="66" t="s">
        <v>60</v>
      </c>
      <c r="L20" s="43">
        <v>1.56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28.987500000000001</v>
      </c>
      <c r="H23" s="19">
        <f t="shared" si="2"/>
        <v>21.037499999999998</v>
      </c>
      <c r="I23" s="19">
        <f t="shared" si="2"/>
        <v>45.2</v>
      </c>
      <c r="J23" s="19">
        <f t="shared" si="2"/>
        <v>737.7700000000001</v>
      </c>
      <c r="K23" s="25"/>
      <c r="L23" s="19">
        <f t="shared" ref="L23" si="3">SUM(L14:L22)</f>
        <v>83.470000000000013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28.987500000000001</v>
      </c>
      <c r="H24" s="32">
        <f t="shared" si="4"/>
        <v>21.037499999999998</v>
      </c>
      <c r="I24" s="32">
        <f t="shared" si="4"/>
        <v>45.2</v>
      </c>
      <c r="J24" s="32">
        <f t="shared" si="4"/>
        <v>737.7700000000001</v>
      </c>
      <c r="K24" s="32"/>
      <c r="L24" s="32">
        <f t="shared" ref="L24" si="5">L13+L23</f>
        <v>83.470000000000013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63</v>
      </c>
      <c r="F33" s="61" t="s">
        <v>61</v>
      </c>
      <c r="G33" s="64">
        <f>0.4/80*60</f>
        <v>0.3</v>
      </c>
      <c r="H33" s="64">
        <f>2.51/80*60</f>
        <v>1.8825000000000001</v>
      </c>
      <c r="I33" s="64">
        <v>2.2000000000000002</v>
      </c>
      <c r="J33" s="64">
        <f>46.26/80*60</f>
        <v>34.694999999999993</v>
      </c>
      <c r="K33" s="66" t="s">
        <v>69</v>
      </c>
      <c r="L33" s="43">
        <v>7.18</v>
      </c>
    </row>
    <row r="34" spans="1:12" ht="15" x14ac:dyDescent="0.25">
      <c r="A34" s="14"/>
      <c r="B34" s="15"/>
      <c r="C34" s="11"/>
      <c r="D34" s="7" t="s">
        <v>27</v>
      </c>
      <c r="E34" s="67" t="s">
        <v>64</v>
      </c>
      <c r="F34" s="61" t="s">
        <v>48</v>
      </c>
      <c r="G34" s="64">
        <v>2.1800000000000002</v>
      </c>
      <c r="H34" s="64">
        <v>4.5999999999999996</v>
      </c>
      <c r="I34" s="64">
        <v>7.01</v>
      </c>
      <c r="J34" s="64">
        <v>91.5</v>
      </c>
      <c r="K34" s="66" t="s">
        <v>70</v>
      </c>
      <c r="L34" s="43">
        <v>16.559999999999999</v>
      </c>
    </row>
    <row r="35" spans="1:12" ht="15" x14ac:dyDescent="0.25">
      <c r="A35" s="14"/>
      <c r="B35" s="15"/>
      <c r="C35" s="11"/>
      <c r="D35" s="7" t="s">
        <v>28</v>
      </c>
      <c r="E35" s="67" t="s">
        <v>66</v>
      </c>
      <c r="F35" s="61" t="s">
        <v>49</v>
      </c>
      <c r="G35" s="64">
        <v>12.8</v>
      </c>
      <c r="H35" s="64">
        <f>8.8/80*90</f>
        <v>9.9000000000000021</v>
      </c>
      <c r="I35" s="64">
        <v>6.53</v>
      </c>
      <c r="J35" s="64">
        <f>102/80*90</f>
        <v>114.74999999999999</v>
      </c>
      <c r="K35" s="66" t="s">
        <v>72</v>
      </c>
      <c r="L35" s="43">
        <v>32.200000000000003</v>
      </c>
    </row>
    <row r="36" spans="1:12" ht="15" x14ac:dyDescent="0.25">
      <c r="A36" s="14"/>
      <c r="B36" s="15"/>
      <c r="C36" s="11"/>
      <c r="D36" s="7" t="s">
        <v>29</v>
      </c>
      <c r="E36" s="67" t="s">
        <v>65</v>
      </c>
      <c r="F36" s="61" t="s">
        <v>50</v>
      </c>
      <c r="G36" s="64">
        <v>3.2</v>
      </c>
      <c r="H36" s="64">
        <v>7.2</v>
      </c>
      <c r="I36" s="64">
        <v>12.8</v>
      </c>
      <c r="J36" s="64">
        <v>151.36000000000001</v>
      </c>
      <c r="K36" s="66" t="s">
        <v>71</v>
      </c>
      <c r="L36" s="43">
        <v>12.6</v>
      </c>
    </row>
    <row r="37" spans="1:12" ht="15" x14ac:dyDescent="0.25">
      <c r="A37" s="14"/>
      <c r="B37" s="15"/>
      <c r="C37" s="11"/>
      <c r="D37" s="7" t="s">
        <v>30</v>
      </c>
      <c r="E37" s="57" t="s">
        <v>67</v>
      </c>
      <c r="F37" s="61" t="s">
        <v>51</v>
      </c>
      <c r="G37" s="64">
        <v>0.6</v>
      </c>
      <c r="H37" s="64">
        <v>0</v>
      </c>
      <c r="I37" s="64">
        <v>10.84</v>
      </c>
      <c r="J37" s="64">
        <v>128</v>
      </c>
      <c r="K37" s="66" t="s">
        <v>59</v>
      </c>
      <c r="L37" s="43">
        <v>6.52</v>
      </c>
    </row>
    <row r="38" spans="1:12" ht="15" x14ac:dyDescent="0.25">
      <c r="A38" s="14"/>
      <c r="B38" s="15"/>
      <c r="C38" s="11"/>
      <c r="D38" s="7" t="s">
        <v>31</v>
      </c>
      <c r="E38" s="57" t="s">
        <v>46</v>
      </c>
      <c r="F38" s="61" t="s">
        <v>52</v>
      </c>
      <c r="G38" s="64">
        <v>2.2999999999999998</v>
      </c>
      <c r="H38" s="64">
        <v>0.9</v>
      </c>
      <c r="I38" s="65" t="s">
        <v>54</v>
      </c>
      <c r="J38" s="64">
        <v>78.48</v>
      </c>
      <c r="K38" s="66" t="s">
        <v>60</v>
      </c>
      <c r="L38" s="43">
        <v>1.56</v>
      </c>
    </row>
    <row r="39" spans="1:12" ht="15" x14ac:dyDescent="0.25">
      <c r="A39" s="14"/>
      <c r="B39" s="15"/>
      <c r="C39" s="11"/>
      <c r="D39" s="7" t="s">
        <v>32</v>
      </c>
      <c r="E39" s="57" t="s">
        <v>68</v>
      </c>
      <c r="F39" s="61" t="s">
        <v>53</v>
      </c>
      <c r="G39" s="64">
        <v>2.64</v>
      </c>
      <c r="H39" s="64">
        <v>0.48</v>
      </c>
      <c r="I39" s="65" t="s">
        <v>55</v>
      </c>
      <c r="J39" s="64">
        <v>69.599999999999994</v>
      </c>
      <c r="K39" s="66" t="s">
        <v>60</v>
      </c>
      <c r="L39" s="43">
        <v>1.56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24.020000000000003</v>
      </c>
      <c r="H42" s="19">
        <f t="shared" ref="H42" si="11">SUM(H33:H41)</f>
        <v>24.962499999999999</v>
      </c>
      <c r="I42" s="19">
        <f t="shared" ref="I42" si="12">SUM(I33:I41)</f>
        <v>39.380000000000003</v>
      </c>
      <c r="J42" s="19">
        <f t="shared" ref="J42:L42" si="13">SUM(J33:J41)</f>
        <v>668.3850000000001</v>
      </c>
      <c r="K42" s="25"/>
      <c r="L42" s="19">
        <f t="shared" si="13"/>
        <v>78.179999999999993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24.020000000000003</v>
      </c>
      <c r="H43" s="32">
        <f t="shared" ref="H43" si="15">H32+H42</f>
        <v>24.962499999999999</v>
      </c>
      <c r="I43" s="32">
        <f t="shared" ref="I43" si="16">I32+I42</f>
        <v>39.380000000000003</v>
      </c>
      <c r="J43" s="32">
        <f t="shared" ref="J43:L43" si="17">J32+J42</f>
        <v>668.3850000000001</v>
      </c>
      <c r="K43" s="32"/>
      <c r="L43" s="32">
        <f t="shared" si="17"/>
        <v>78.179999999999993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73</v>
      </c>
      <c r="F52" s="61" t="s">
        <v>61</v>
      </c>
      <c r="G52" s="58">
        <f>0.1/80*60</f>
        <v>7.4999999999999997E-2</v>
      </c>
      <c r="H52" s="62">
        <f>2.51/80*60</f>
        <v>1.8825000000000001</v>
      </c>
      <c r="I52" s="64">
        <v>4.49</v>
      </c>
      <c r="J52" s="62">
        <f>46.26/80*60</f>
        <v>34.694999999999993</v>
      </c>
      <c r="K52" s="66" t="s">
        <v>62</v>
      </c>
      <c r="L52" s="43">
        <v>9.65</v>
      </c>
    </row>
    <row r="53" spans="1:12" ht="30" x14ac:dyDescent="0.25">
      <c r="A53" s="23"/>
      <c r="B53" s="15"/>
      <c r="C53" s="11"/>
      <c r="D53" s="7" t="s">
        <v>27</v>
      </c>
      <c r="E53" s="68" t="s">
        <v>74</v>
      </c>
      <c r="F53" s="61" t="s">
        <v>78</v>
      </c>
      <c r="G53" s="70">
        <v>1.81</v>
      </c>
      <c r="H53" s="62">
        <v>4.91</v>
      </c>
      <c r="I53" s="64">
        <v>55.5</v>
      </c>
      <c r="J53" s="62">
        <v>102.5</v>
      </c>
      <c r="K53" s="71" t="s">
        <v>79</v>
      </c>
      <c r="L53" s="43">
        <v>27</v>
      </c>
    </row>
    <row r="54" spans="1:12" ht="15" x14ac:dyDescent="0.25">
      <c r="A54" s="23"/>
      <c r="B54" s="15"/>
      <c r="C54" s="11"/>
      <c r="D54" s="7" t="s">
        <v>28</v>
      </c>
      <c r="E54" s="68" t="s">
        <v>75</v>
      </c>
      <c r="F54" s="61" t="s">
        <v>49</v>
      </c>
      <c r="G54" s="70">
        <v>12.21</v>
      </c>
      <c r="H54" s="62">
        <v>9.59</v>
      </c>
      <c r="I54" s="64">
        <v>4.7</v>
      </c>
      <c r="J54" s="62">
        <f>221/80*90</f>
        <v>248.62500000000003</v>
      </c>
      <c r="K54" s="71" t="s">
        <v>80</v>
      </c>
      <c r="L54" s="43">
        <v>24.5</v>
      </c>
    </row>
    <row r="55" spans="1:12" ht="15" x14ac:dyDescent="0.25">
      <c r="A55" s="23"/>
      <c r="B55" s="15"/>
      <c r="C55" s="11"/>
      <c r="D55" s="7" t="s">
        <v>29</v>
      </c>
      <c r="E55" s="69" t="s">
        <v>76</v>
      </c>
      <c r="F55" s="61" t="s">
        <v>50</v>
      </c>
      <c r="G55" s="58">
        <v>5.8</v>
      </c>
      <c r="H55" s="62">
        <v>0.08</v>
      </c>
      <c r="I55" s="64">
        <v>37.51</v>
      </c>
      <c r="J55" s="62">
        <v>155</v>
      </c>
      <c r="K55" s="71" t="s">
        <v>81</v>
      </c>
      <c r="L55" s="43">
        <v>10.98</v>
      </c>
    </row>
    <row r="56" spans="1:12" ht="15" x14ac:dyDescent="0.25">
      <c r="A56" s="23"/>
      <c r="B56" s="15"/>
      <c r="C56" s="11"/>
      <c r="D56" s="7" t="s">
        <v>30</v>
      </c>
      <c r="E56" s="57" t="s">
        <v>77</v>
      </c>
      <c r="F56" s="61" t="s">
        <v>51</v>
      </c>
      <c r="G56" s="62">
        <v>0.16</v>
      </c>
      <c r="H56" s="62">
        <v>0.16</v>
      </c>
      <c r="I56" s="64">
        <v>16.5</v>
      </c>
      <c r="J56" s="57">
        <v>97.6</v>
      </c>
      <c r="K56" s="66" t="s">
        <v>82</v>
      </c>
      <c r="L56" s="43">
        <v>5.55</v>
      </c>
    </row>
    <row r="57" spans="1:12" ht="15" x14ac:dyDescent="0.25">
      <c r="A57" s="23"/>
      <c r="B57" s="15"/>
      <c r="C57" s="11"/>
      <c r="D57" s="7" t="s">
        <v>31</v>
      </c>
      <c r="E57" s="69" t="s">
        <v>46</v>
      </c>
      <c r="F57" s="61" t="s">
        <v>52</v>
      </c>
      <c r="G57" s="58">
        <v>2.2999999999999998</v>
      </c>
      <c r="H57" s="62">
        <v>0.9</v>
      </c>
      <c r="I57" s="65" t="s">
        <v>54</v>
      </c>
      <c r="J57" s="62">
        <v>78.48</v>
      </c>
      <c r="K57" s="71" t="s">
        <v>60</v>
      </c>
      <c r="L57" s="43">
        <v>1.56</v>
      </c>
    </row>
    <row r="58" spans="1:12" ht="15" x14ac:dyDescent="0.25">
      <c r="A58" s="23"/>
      <c r="B58" s="15"/>
      <c r="C58" s="11"/>
      <c r="D58" s="7" t="s">
        <v>32</v>
      </c>
      <c r="E58" s="69" t="s">
        <v>68</v>
      </c>
      <c r="F58" s="61" t="s">
        <v>53</v>
      </c>
      <c r="G58" s="58">
        <v>2.64</v>
      </c>
      <c r="H58" s="62">
        <v>0.48</v>
      </c>
      <c r="I58" s="65" t="s">
        <v>55</v>
      </c>
      <c r="J58" s="62">
        <v>69.599999999999994</v>
      </c>
      <c r="K58" s="71" t="s">
        <v>60</v>
      </c>
      <c r="L58" s="43">
        <v>1.56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24.995000000000001</v>
      </c>
      <c r="H61" s="19">
        <f t="shared" ref="H61" si="23">SUM(H52:H60)</f>
        <v>18.002499999999998</v>
      </c>
      <c r="I61" s="19">
        <f t="shared" ref="I61" si="24">SUM(I52:I60)</f>
        <v>118.69999999999999</v>
      </c>
      <c r="J61" s="19">
        <f t="shared" ref="J61:L61" si="25">SUM(J52:J60)</f>
        <v>786.50000000000011</v>
      </c>
      <c r="K61" s="25"/>
      <c r="L61" s="19">
        <f t="shared" si="25"/>
        <v>80.8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24.995000000000001</v>
      </c>
      <c r="H62" s="32">
        <f t="shared" ref="H62" si="27">H51+H61</f>
        <v>18.002499999999998</v>
      </c>
      <c r="I62" s="32">
        <f t="shared" ref="I62" si="28">I51+I61</f>
        <v>118.69999999999999</v>
      </c>
      <c r="J62" s="32">
        <f t="shared" ref="J62:L62" si="29">J51+J61</f>
        <v>786.50000000000011</v>
      </c>
      <c r="K62" s="32"/>
      <c r="L62" s="32">
        <f t="shared" si="29"/>
        <v>80.8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83</v>
      </c>
      <c r="F71" s="61" t="s">
        <v>61</v>
      </c>
      <c r="G71" s="58">
        <f>1.25/80*60</f>
        <v>0.9375</v>
      </c>
      <c r="H71" s="57">
        <v>4.93</v>
      </c>
      <c r="I71" s="64">
        <v>6.79</v>
      </c>
      <c r="J71" s="57">
        <f>89.08/80*60</f>
        <v>66.81</v>
      </c>
      <c r="K71" s="66" t="s">
        <v>87</v>
      </c>
      <c r="L71" s="43">
        <v>12.6</v>
      </c>
    </row>
    <row r="72" spans="1:12" ht="15" x14ac:dyDescent="0.25">
      <c r="A72" s="23"/>
      <c r="B72" s="15"/>
      <c r="C72" s="11"/>
      <c r="D72" s="7" t="s">
        <v>27</v>
      </c>
      <c r="E72" s="67" t="s">
        <v>84</v>
      </c>
      <c r="F72" s="61" t="s">
        <v>86</v>
      </c>
      <c r="G72" s="58">
        <v>5.49</v>
      </c>
      <c r="H72" s="57">
        <v>5.28</v>
      </c>
      <c r="I72" s="63">
        <v>6.2</v>
      </c>
      <c r="J72" s="57">
        <v>134.75</v>
      </c>
      <c r="K72" s="66" t="s">
        <v>88</v>
      </c>
      <c r="L72" s="43">
        <v>19.25</v>
      </c>
    </row>
    <row r="73" spans="1:12" ht="15" x14ac:dyDescent="0.25">
      <c r="A73" s="23"/>
      <c r="B73" s="15"/>
      <c r="C73" s="11"/>
      <c r="D73" s="7" t="s">
        <v>28</v>
      </c>
      <c r="E73" s="67" t="s">
        <v>85</v>
      </c>
      <c r="F73" s="61" t="s">
        <v>51</v>
      </c>
      <c r="G73" s="58">
        <v>17.059999999999999</v>
      </c>
      <c r="H73" s="57">
        <v>17.760000000000002</v>
      </c>
      <c r="I73" s="72">
        <v>9.1999999999999993</v>
      </c>
      <c r="J73" s="57">
        <v>265</v>
      </c>
      <c r="K73" s="66" t="s">
        <v>89</v>
      </c>
      <c r="L73" s="43">
        <v>40.56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7" t="s">
        <v>67</v>
      </c>
      <c r="F75" s="61" t="s">
        <v>51</v>
      </c>
      <c r="G75" s="58">
        <v>0.6</v>
      </c>
      <c r="H75" s="57">
        <v>0</v>
      </c>
      <c r="I75" s="64">
        <v>10.1</v>
      </c>
      <c r="J75" s="57">
        <v>128</v>
      </c>
      <c r="K75" s="66" t="s">
        <v>59</v>
      </c>
      <c r="L75" s="43">
        <v>6.52</v>
      </c>
    </row>
    <row r="76" spans="1:12" ht="15" x14ac:dyDescent="0.25">
      <c r="A76" s="23"/>
      <c r="B76" s="15"/>
      <c r="C76" s="11"/>
      <c r="D76" s="7" t="s">
        <v>31</v>
      </c>
      <c r="E76" s="57" t="s">
        <v>46</v>
      </c>
      <c r="F76" s="61" t="s">
        <v>52</v>
      </c>
      <c r="G76" s="58">
        <v>2.2999999999999998</v>
      </c>
      <c r="H76" s="62">
        <v>0.9</v>
      </c>
      <c r="I76" s="65" t="s">
        <v>54</v>
      </c>
      <c r="J76" s="57">
        <v>78.48</v>
      </c>
      <c r="K76" s="66" t="s">
        <v>60</v>
      </c>
      <c r="L76" s="43">
        <v>1.56</v>
      </c>
    </row>
    <row r="77" spans="1:12" ht="15" x14ac:dyDescent="0.25">
      <c r="A77" s="23"/>
      <c r="B77" s="15"/>
      <c r="C77" s="11"/>
      <c r="D77" s="7" t="s">
        <v>32</v>
      </c>
      <c r="E77" s="57" t="s">
        <v>68</v>
      </c>
      <c r="F77" s="61" t="s">
        <v>53</v>
      </c>
      <c r="G77" s="58">
        <v>2.64</v>
      </c>
      <c r="H77" s="62">
        <v>0.48</v>
      </c>
      <c r="I77" s="65" t="s">
        <v>55</v>
      </c>
      <c r="J77" s="57">
        <v>69.599999999999994</v>
      </c>
      <c r="K77" s="66" t="s">
        <v>60</v>
      </c>
      <c r="L77" s="43">
        <v>1.56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29.0275</v>
      </c>
      <c r="H80" s="19">
        <f t="shared" ref="H80" si="35">SUM(H71:H79)</f>
        <v>29.35</v>
      </c>
      <c r="I80" s="19">
        <f t="shared" ref="I80" si="36">SUM(I71:I79)</f>
        <v>32.29</v>
      </c>
      <c r="J80" s="19">
        <f t="shared" ref="J80:L80" si="37">SUM(J71:J79)</f>
        <v>742.64</v>
      </c>
      <c r="K80" s="25"/>
      <c r="L80" s="19">
        <f t="shared" si="37"/>
        <v>82.05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29.0275</v>
      </c>
      <c r="H81" s="32">
        <f t="shared" ref="H81" si="39">H70+H80</f>
        <v>29.35</v>
      </c>
      <c r="I81" s="32">
        <f t="shared" ref="I81" si="40">I70+I80</f>
        <v>32.29</v>
      </c>
      <c r="J81" s="32">
        <f t="shared" ref="J81:L81" si="41">J70+J80</f>
        <v>742.64</v>
      </c>
      <c r="K81" s="32"/>
      <c r="L81" s="32">
        <f t="shared" si="41"/>
        <v>82.05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90</v>
      </c>
      <c r="F90" s="61" t="s">
        <v>61</v>
      </c>
      <c r="G90" s="58">
        <f>0.72/80*60</f>
        <v>0.53999999999999992</v>
      </c>
      <c r="H90" s="57">
        <f>1.38/80*60</f>
        <v>1.0349999999999999</v>
      </c>
      <c r="I90" s="64">
        <v>5.33</v>
      </c>
      <c r="J90" s="57">
        <f>32/80*60</f>
        <v>24</v>
      </c>
      <c r="K90" s="66" t="s">
        <v>95</v>
      </c>
      <c r="L90" s="43">
        <v>4.6500000000000004</v>
      </c>
    </row>
    <row r="91" spans="1:12" ht="15" x14ac:dyDescent="0.25">
      <c r="A91" s="23"/>
      <c r="B91" s="15"/>
      <c r="C91" s="11"/>
      <c r="D91" s="7" t="s">
        <v>27</v>
      </c>
      <c r="E91" s="67" t="s">
        <v>91</v>
      </c>
      <c r="F91" s="61" t="s">
        <v>78</v>
      </c>
      <c r="G91" s="58">
        <v>1.75</v>
      </c>
      <c r="H91" s="57">
        <v>5.89</v>
      </c>
      <c r="I91" s="63">
        <v>8.49</v>
      </c>
      <c r="J91" s="57">
        <v>74.78</v>
      </c>
      <c r="K91" s="66" t="s">
        <v>96</v>
      </c>
      <c r="L91" s="43">
        <v>27.1</v>
      </c>
    </row>
    <row r="92" spans="1:12" ht="15" x14ac:dyDescent="0.25">
      <c r="A92" s="23"/>
      <c r="B92" s="15"/>
      <c r="C92" s="11"/>
      <c r="D92" s="7" t="s">
        <v>28</v>
      </c>
      <c r="E92" s="73" t="s">
        <v>92</v>
      </c>
      <c r="F92" s="65" t="s">
        <v>49</v>
      </c>
      <c r="G92" s="62">
        <v>12.6</v>
      </c>
      <c r="H92" s="74">
        <v>15.5</v>
      </c>
      <c r="I92" s="75">
        <v>9.32</v>
      </c>
      <c r="J92" s="74">
        <f>278.7/100*90</f>
        <v>250.82999999999998</v>
      </c>
      <c r="K92" s="76" t="s">
        <v>97</v>
      </c>
      <c r="L92" s="43">
        <v>35.950000000000003</v>
      </c>
    </row>
    <row r="93" spans="1:12" ht="15" x14ac:dyDescent="0.25">
      <c r="A93" s="23"/>
      <c r="B93" s="15"/>
      <c r="C93" s="11"/>
      <c r="D93" s="7" t="s">
        <v>29</v>
      </c>
      <c r="E93" s="57" t="s">
        <v>93</v>
      </c>
      <c r="F93" s="61" t="s">
        <v>50</v>
      </c>
      <c r="G93" s="58">
        <v>6.6</v>
      </c>
      <c r="H93" s="57">
        <v>7.2</v>
      </c>
      <c r="I93" s="64">
        <v>30.11</v>
      </c>
      <c r="J93" s="57">
        <v>227.3</v>
      </c>
      <c r="K93" s="66" t="s">
        <v>98</v>
      </c>
      <c r="L93" s="43">
        <v>7.44</v>
      </c>
    </row>
    <row r="94" spans="1:12" ht="15" x14ac:dyDescent="0.25">
      <c r="A94" s="23"/>
      <c r="B94" s="15"/>
      <c r="C94" s="11"/>
      <c r="D94" s="7" t="s">
        <v>30</v>
      </c>
      <c r="E94" s="57" t="s">
        <v>77</v>
      </c>
      <c r="F94" s="61" t="s">
        <v>51</v>
      </c>
      <c r="G94" s="58">
        <v>0.6</v>
      </c>
      <c r="H94" s="57">
        <v>0</v>
      </c>
      <c r="I94" s="64">
        <v>16.5</v>
      </c>
      <c r="J94" s="57">
        <v>128</v>
      </c>
      <c r="K94" s="66" t="s">
        <v>82</v>
      </c>
      <c r="L94" s="43">
        <v>5.55</v>
      </c>
    </row>
    <row r="95" spans="1:12" ht="15" x14ac:dyDescent="0.25">
      <c r="A95" s="23"/>
      <c r="B95" s="15"/>
      <c r="C95" s="11"/>
      <c r="D95" s="7" t="s">
        <v>31</v>
      </c>
      <c r="E95" s="57" t="s">
        <v>46</v>
      </c>
      <c r="F95" s="61" t="s">
        <v>52</v>
      </c>
      <c r="G95" s="58">
        <v>2.2999999999999998</v>
      </c>
      <c r="H95" s="62">
        <v>0.9</v>
      </c>
      <c r="I95" s="65" t="s">
        <v>94</v>
      </c>
      <c r="J95" s="57">
        <v>78.48</v>
      </c>
      <c r="K95" s="66" t="s">
        <v>60</v>
      </c>
      <c r="L95" s="43">
        <v>1.56</v>
      </c>
    </row>
    <row r="96" spans="1:12" ht="15" x14ac:dyDescent="0.25">
      <c r="A96" s="23"/>
      <c r="B96" s="15"/>
      <c r="C96" s="11"/>
      <c r="D96" s="7" t="s">
        <v>32</v>
      </c>
      <c r="E96" s="57" t="s">
        <v>68</v>
      </c>
      <c r="F96" s="61" t="s">
        <v>53</v>
      </c>
      <c r="G96" s="58">
        <v>2.64</v>
      </c>
      <c r="H96" s="62">
        <v>0.48</v>
      </c>
      <c r="I96" s="65" t="s">
        <v>55</v>
      </c>
      <c r="J96" s="57">
        <v>69.599999999999994</v>
      </c>
      <c r="K96" s="66" t="s">
        <v>60</v>
      </c>
      <c r="L96" s="43">
        <v>1.56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27.030000000000005</v>
      </c>
      <c r="H99" s="19">
        <f t="shared" ref="H99" si="47">SUM(H90:H98)</f>
        <v>31.004999999999999</v>
      </c>
      <c r="I99" s="19">
        <f t="shared" ref="I99" si="48">SUM(I90:I98)</f>
        <v>69.75</v>
      </c>
      <c r="J99" s="19">
        <f t="shared" ref="J99:L99" si="49">SUM(J90:J98)</f>
        <v>852.99000000000012</v>
      </c>
      <c r="K99" s="25"/>
      <c r="L99" s="19">
        <f t="shared" si="49"/>
        <v>83.81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27.030000000000005</v>
      </c>
      <c r="H100" s="32">
        <f t="shared" ref="H100" si="51">H89+H99</f>
        <v>31.004999999999999</v>
      </c>
      <c r="I100" s="32">
        <f t="shared" ref="I100" si="52">I89+I99</f>
        <v>69.75</v>
      </c>
      <c r="J100" s="32">
        <f t="shared" ref="J100:L100" si="53">J89+J99</f>
        <v>852.99000000000012</v>
      </c>
      <c r="K100" s="32"/>
      <c r="L100" s="32">
        <f t="shared" si="53"/>
        <v>83.81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99</v>
      </c>
      <c r="F109" s="61" t="s">
        <v>61</v>
      </c>
      <c r="G109" s="58">
        <f>0.9/80*60</f>
        <v>0.67499999999999993</v>
      </c>
      <c r="H109" s="57">
        <f>3.05/80*60</f>
        <v>2.2875000000000001</v>
      </c>
      <c r="I109" s="64">
        <v>7.28</v>
      </c>
      <c r="J109" s="57">
        <f>54.7/80*60</f>
        <v>41.025000000000006</v>
      </c>
      <c r="K109" s="66" t="s">
        <v>105</v>
      </c>
      <c r="L109" s="43">
        <v>6.2</v>
      </c>
    </row>
    <row r="110" spans="1:12" ht="15" x14ac:dyDescent="0.25">
      <c r="A110" s="23"/>
      <c r="B110" s="15"/>
      <c r="C110" s="11"/>
      <c r="D110" s="7" t="s">
        <v>27</v>
      </c>
      <c r="E110" s="77" t="s">
        <v>100</v>
      </c>
      <c r="F110" s="61" t="s">
        <v>103</v>
      </c>
      <c r="G110" s="58">
        <v>3.3</v>
      </c>
      <c r="H110" s="57">
        <v>6.08</v>
      </c>
      <c r="I110" s="78">
        <v>32.6</v>
      </c>
      <c r="J110" s="57">
        <v>113.3</v>
      </c>
      <c r="K110" s="66" t="s">
        <v>106</v>
      </c>
      <c r="L110" s="43">
        <v>19.850000000000001</v>
      </c>
    </row>
    <row r="111" spans="1:12" ht="15" x14ac:dyDescent="0.25">
      <c r="A111" s="23"/>
      <c r="B111" s="15"/>
      <c r="C111" s="11"/>
      <c r="D111" s="7" t="s">
        <v>28</v>
      </c>
      <c r="E111" s="67" t="s">
        <v>101</v>
      </c>
      <c r="F111" s="61" t="s">
        <v>104</v>
      </c>
      <c r="G111" s="58">
        <v>15.48</v>
      </c>
      <c r="H111" s="57">
        <v>15.3</v>
      </c>
      <c r="I111" s="64">
        <v>63.04</v>
      </c>
      <c r="J111" s="57">
        <v>301.5</v>
      </c>
      <c r="K111" s="66" t="s">
        <v>107</v>
      </c>
      <c r="L111" s="43">
        <v>22.63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7" t="s">
        <v>45</v>
      </c>
      <c r="F113" s="61" t="s">
        <v>51</v>
      </c>
      <c r="G113" s="58">
        <v>0.6</v>
      </c>
      <c r="H113" s="57">
        <v>0</v>
      </c>
      <c r="I113" s="64">
        <v>12.84</v>
      </c>
      <c r="J113" s="57">
        <v>128</v>
      </c>
      <c r="K113" s="66" t="s">
        <v>59</v>
      </c>
      <c r="L113" s="43">
        <v>6.52</v>
      </c>
    </row>
    <row r="114" spans="1:12" ht="15" x14ac:dyDescent="0.25">
      <c r="A114" s="23"/>
      <c r="B114" s="15"/>
      <c r="C114" s="11"/>
      <c r="D114" s="7" t="s">
        <v>31</v>
      </c>
      <c r="E114" s="57" t="s">
        <v>46</v>
      </c>
      <c r="F114" s="61" t="s">
        <v>52</v>
      </c>
      <c r="G114" s="58">
        <v>2.2999999999999998</v>
      </c>
      <c r="H114" s="57">
        <v>0.9</v>
      </c>
      <c r="I114" s="64">
        <v>14.7</v>
      </c>
      <c r="J114" s="57">
        <v>78.48</v>
      </c>
      <c r="K114" s="66" t="s">
        <v>60</v>
      </c>
      <c r="L114" s="43">
        <v>1.56</v>
      </c>
    </row>
    <row r="115" spans="1:12" ht="15" x14ac:dyDescent="0.25">
      <c r="A115" s="23"/>
      <c r="B115" s="15"/>
      <c r="C115" s="11"/>
      <c r="D115" s="7" t="s">
        <v>32</v>
      </c>
      <c r="E115" s="57" t="s">
        <v>102</v>
      </c>
      <c r="F115" s="61" t="s">
        <v>53</v>
      </c>
      <c r="G115" s="58">
        <v>2.64</v>
      </c>
      <c r="H115" s="57">
        <v>0.48</v>
      </c>
      <c r="I115" s="64">
        <v>16.600000000000001</v>
      </c>
      <c r="J115" s="57">
        <v>69.599999999999994</v>
      </c>
      <c r="K115" s="66" t="s">
        <v>60</v>
      </c>
      <c r="L115" s="43">
        <v>1.56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24.995000000000001</v>
      </c>
      <c r="H118" s="19">
        <f t="shared" si="56"/>
        <v>25.047499999999999</v>
      </c>
      <c r="I118" s="19">
        <f t="shared" si="56"/>
        <v>147.06</v>
      </c>
      <c r="J118" s="19">
        <f t="shared" si="56"/>
        <v>731.90500000000009</v>
      </c>
      <c r="K118" s="25"/>
      <c r="L118" s="19">
        <f t="shared" ref="L118" si="57">SUM(L109:L117)</f>
        <v>58.320000000000007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24.995000000000001</v>
      </c>
      <c r="H119" s="32">
        <f t="shared" ref="H119" si="59">H108+H118</f>
        <v>25.047499999999999</v>
      </c>
      <c r="I119" s="32">
        <f t="shared" ref="I119" si="60">I108+I118</f>
        <v>147.06</v>
      </c>
      <c r="J119" s="32">
        <f t="shared" ref="J119:L119" si="61">J108+J118</f>
        <v>731.90500000000009</v>
      </c>
      <c r="K119" s="32"/>
      <c r="L119" s="32">
        <f t="shared" si="61"/>
        <v>58.320000000000007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63</v>
      </c>
      <c r="F128" s="61" t="s">
        <v>61</v>
      </c>
      <c r="G128" s="58">
        <f>0.4/80*60</f>
        <v>0.3</v>
      </c>
      <c r="H128" s="57">
        <f>2.51/80*60</f>
        <v>1.8825000000000001</v>
      </c>
      <c r="I128" s="64">
        <v>4.49</v>
      </c>
      <c r="J128" s="57">
        <f>46.26/80*60</f>
        <v>34.694999999999993</v>
      </c>
      <c r="K128" s="66" t="s">
        <v>69</v>
      </c>
      <c r="L128" s="43">
        <v>7.18</v>
      </c>
    </row>
    <row r="129" spans="1:12" ht="15" x14ac:dyDescent="0.25">
      <c r="A129" s="14"/>
      <c r="B129" s="15"/>
      <c r="C129" s="11"/>
      <c r="D129" s="7" t="s">
        <v>27</v>
      </c>
      <c r="E129" s="67" t="s">
        <v>108</v>
      </c>
      <c r="F129" s="61" t="s">
        <v>48</v>
      </c>
      <c r="G129" s="58">
        <v>4.29</v>
      </c>
      <c r="H129" s="57">
        <v>2.06</v>
      </c>
      <c r="I129" s="64">
        <v>24.6</v>
      </c>
      <c r="J129" s="57">
        <v>120.25</v>
      </c>
      <c r="K129" s="66" t="s">
        <v>111</v>
      </c>
      <c r="L129" s="43">
        <v>24</v>
      </c>
    </row>
    <row r="130" spans="1:12" ht="15" x14ac:dyDescent="0.25">
      <c r="A130" s="14"/>
      <c r="B130" s="15"/>
      <c r="C130" s="11"/>
      <c r="D130" s="7" t="s">
        <v>28</v>
      </c>
      <c r="E130" s="67" t="s">
        <v>109</v>
      </c>
      <c r="F130" s="61" t="s">
        <v>49</v>
      </c>
      <c r="G130" s="58">
        <v>7.4</v>
      </c>
      <c r="H130" s="57">
        <v>5.9</v>
      </c>
      <c r="I130" s="64">
        <v>16.18</v>
      </c>
      <c r="J130" s="57">
        <f>102/80*90</f>
        <v>114.74999999999999</v>
      </c>
      <c r="K130" s="66" t="s">
        <v>112</v>
      </c>
      <c r="L130" s="43">
        <v>35.299999999999997</v>
      </c>
    </row>
    <row r="131" spans="1:12" ht="15" x14ac:dyDescent="0.25">
      <c r="A131" s="14"/>
      <c r="B131" s="15"/>
      <c r="C131" s="11"/>
      <c r="D131" s="7" t="s">
        <v>29</v>
      </c>
      <c r="E131" s="67" t="s">
        <v>93</v>
      </c>
      <c r="F131" s="61" t="s">
        <v>50</v>
      </c>
      <c r="G131" s="58">
        <v>6.6</v>
      </c>
      <c r="H131" s="57">
        <v>4.01</v>
      </c>
      <c r="I131" s="64">
        <v>77.56</v>
      </c>
      <c r="J131" s="57">
        <v>227.3</v>
      </c>
      <c r="K131" s="66" t="s">
        <v>98</v>
      </c>
      <c r="L131" s="43">
        <v>7.44</v>
      </c>
    </row>
    <row r="132" spans="1:12" ht="15" x14ac:dyDescent="0.25">
      <c r="A132" s="14"/>
      <c r="B132" s="15"/>
      <c r="C132" s="11"/>
      <c r="D132" s="7" t="s">
        <v>30</v>
      </c>
      <c r="E132" s="67" t="s">
        <v>110</v>
      </c>
      <c r="F132" s="61" t="s">
        <v>51</v>
      </c>
      <c r="G132" s="58">
        <v>0.6</v>
      </c>
      <c r="H132" s="57">
        <v>0</v>
      </c>
      <c r="I132" s="64">
        <v>16.5</v>
      </c>
      <c r="J132" s="57">
        <v>128</v>
      </c>
      <c r="K132" s="66" t="s">
        <v>59</v>
      </c>
      <c r="L132" s="43">
        <v>5.55</v>
      </c>
    </row>
    <row r="133" spans="1:12" ht="15" x14ac:dyDescent="0.25">
      <c r="A133" s="14"/>
      <c r="B133" s="15"/>
      <c r="C133" s="11"/>
      <c r="D133" s="7" t="s">
        <v>31</v>
      </c>
      <c r="E133" s="57" t="s">
        <v>46</v>
      </c>
      <c r="F133" s="61" t="s">
        <v>52</v>
      </c>
      <c r="G133" s="58">
        <v>2.2999999999999998</v>
      </c>
      <c r="H133" s="57">
        <v>0.9</v>
      </c>
      <c r="I133" s="64">
        <v>14.7</v>
      </c>
      <c r="J133" s="57">
        <v>78.48</v>
      </c>
      <c r="K133" s="66" t="s">
        <v>60</v>
      </c>
      <c r="L133" s="43">
        <v>1.56</v>
      </c>
    </row>
    <row r="134" spans="1:12" ht="15" x14ac:dyDescent="0.25">
      <c r="A134" s="14"/>
      <c r="B134" s="15"/>
      <c r="C134" s="11"/>
      <c r="D134" s="7" t="s">
        <v>32</v>
      </c>
      <c r="E134" s="57" t="s">
        <v>102</v>
      </c>
      <c r="F134" s="61" t="s">
        <v>53</v>
      </c>
      <c r="G134" s="58">
        <v>2.64</v>
      </c>
      <c r="H134" s="57">
        <v>0.48</v>
      </c>
      <c r="I134" s="64">
        <v>16.600000000000001</v>
      </c>
      <c r="J134" s="57">
        <v>69.599999999999994</v>
      </c>
      <c r="K134" s="66" t="s">
        <v>60</v>
      </c>
      <c r="L134" s="43">
        <v>1.56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24.130000000000003</v>
      </c>
      <c r="H137" s="19">
        <f t="shared" si="64"/>
        <v>15.232500000000002</v>
      </c>
      <c r="I137" s="19">
        <f t="shared" si="64"/>
        <v>170.63</v>
      </c>
      <c r="J137" s="19">
        <f t="shared" si="64"/>
        <v>773.07500000000005</v>
      </c>
      <c r="K137" s="25"/>
      <c r="L137" s="19">
        <f t="shared" ref="L137" si="65">SUM(L128:L136)</f>
        <v>82.589999999999989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24.130000000000003</v>
      </c>
      <c r="H138" s="32">
        <f t="shared" ref="H138" si="67">H127+H137</f>
        <v>15.232500000000002</v>
      </c>
      <c r="I138" s="32">
        <f t="shared" ref="I138" si="68">I127+I137</f>
        <v>170.63</v>
      </c>
      <c r="J138" s="32">
        <f t="shared" ref="J138:L138" si="69">J127+J137</f>
        <v>773.07500000000005</v>
      </c>
      <c r="K138" s="32"/>
      <c r="L138" s="32">
        <f t="shared" si="69"/>
        <v>82.589999999999989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113</v>
      </c>
      <c r="F147" s="61" t="s">
        <v>61</v>
      </c>
      <c r="G147" s="79">
        <v>0.26</v>
      </c>
      <c r="H147" s="57">
        <v>4.78</v>
      </c>
      <c r="I147" s="64">
        <v>3.07</v>
      </c>
      <c r="J147" s="57">
        <f>35.6/60*80</f>
        <v>47.466666666666669</v>
      </c>
      <c r="K147" s="66" t="s">
        <v>118</v>
      </c>
      <c r="L147" s="43">
        <v>4.59</v>
      </c>
    </row>
    <row r="148" spans="1:12" ht="15" x14ac:dyDescent="0.25">
      <c r="A148" s="23"/>
      <c r="B148" s="15"/>
      <c r="C148" s="11"/>
      <c r="D148" s="7" t="s">
        <v>27</v>
      </c>
      <c r="E148" s="60" t="s">
        <v>114</v>
      </c>
      <c r="F148" s="61" t="s">
        <v>48</v>
      </c>
      <c r="G148" s="62">
        <v>2.98</v>
      </c>
      <c r="H148" s="57">
        <v>8.9</v>
      </c>
      <c r="I148" s="63">
        <v>53.05</v>
      </c>
      <c r="J148" s="57">
        <v>120.13</v>
      </c>
      <c r="K148" s="66" t="s">
        <v>119</v>
      </c>
      <c r="L148" s="43">
        <v>18.3</v>
      </c>
    </row>
    <row r="149" spans="1:12" ht="15" x14ac:dyDescent="0.25">
      <c r="A149" s="23"/>
      <c r="B149" s="15"/>
      <c r="C149" s="11"/>
      <c r="D149" s="7" t="s">
        <v>28</v>
      </c>
      <c r="E149" s="57" t="s">
        <v>115</v>
      </c>
      <c r="F149" s="61" t="s">
        <v>117</v>
      </c>
      <c r="G149" s="58">
        <v>16.399999999999999</v>
      </c>
      <c r="H149" s="57">
        <v>10.74</v>
      </c>
      <c r="I149" s="64">
        <v>64.349999999999994</v>
      </c>
      <c r="J149" s="57">
        <v>260.06</v>
      </c>
      <c r="K149" s="66" t="s">
        <v>120</v>
      </c>
      <c r="L149" s="43">
        <v>40.6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7" t="s">
        <v>116</v>
      </c>
      <c r="F151" s="61" t="s">
        <v>51</v>
      </c>
      <c r="G151" s="58">
        <v>0.4</v>
      </c>
      <c r="H151" s="57">
        <v>0.2</v>
      </c>
      <c r="I151" s="64">
        <v>15.72</v>
      </c>
      <c r="J151" s="57">
        <v>75.760000000000005</v>
      </c>
      <c r="K151" s="66" t="s">
        <v>121</v>
      </c>
      <c r="L151" s="43">
        <v>7.88</v>
      </c>
    </row>
    <row r="152" spans="1:12" ht="15" x14ac:dyDescent="0.25">
      <c r="A152" s="23"/>
      <c r="B152" s="15"/>
      <c r="C152" s="11"/>
      <c r="D152" s="7" t="s">
        <v>31</v>
      </c>
      <c r="E152" s="57" t="s">
        <v>46</v>
      </c>
      <c r="F152" s="61" t="s">
        <v>52</v>
      </c>
      <c r="G152" s="58">
        <v>2.2999999999999998</v>
      </c>
      <c r="H152" s="57">
        <v>0.9</v>
      </c>
      <c r="I152" s="64">
        <v>14.7</v>
      </c>
      <c r="J152" s="57">
        <v>78.48</v>
      </c>
      <c r="K152" s="66" t="s">
        <v>60</v>
      </c>
      <c r="L152" s="43">
        <v>1.56</v>
      </c>
    </row>
    <row r="153" spans="1:12" ht="15" x14ac:dyDescent="0.25">
      <c r="A153" s="23"/>
      <c r="B153" s="15"/>
      <c r="C153" s="11"/>
      <c r="D153" s="7" t="s">
        <v>32</v>
      </c>
      <c r="E153" s="57" t="s">
        <v>102</v>
      </c>
      <c r="F153" s="61" t="s">
        <v>53</v>
      </c>
      <c r="G153" s="58">
        <v>2.64</v>
      </c>
      <c r="H153" s="57">
        <v>0.48</v>
      </c>
      <c r="I153" s="64">
        <v>16.600000000000001</v>
      </c>
      <c r="J153" s="57">
        <v>69.599999999999994</v>
      </c>
      <c r="K153" s="66" t="s">
        <v>60</v>
      </c>
      <c r="L153" s="43">
        <v>1.56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24.98</v>
      </c>
      <c r="H156" s="19">
        <f t="shared" si="72"/>
        <v>26</v>
      </c>
      <c r="I156" s="19">
        <f t="shared" si="72"/>
        <v>167.48999999999998</v>
      </c>
      <c r="J156" s="19">
        <f t="shared" si="72"/>
        <v>651.49666666666667</v>
      </c>
      <c r="K156" s="25"/>
      <c r="L156" s="19">
        <f t="shared" ref="L156" si="73">SUM(L147:L155)</f>
        <v>74.490000000000009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24.98</v>
      </c>
      <c r="H157" s="32">
        <f t="shared" ref="H157" si="75">H146+H156</f>
        <v>26</v>
      </c>
      <c r="I157" s="32">
        <f t="shared" ref="I157" si="76">I146+I156</f>
        <v>167.48999999999998</v>
      </c>
      <c r="J157" s="32">
        <f t="shared" ref="J157:L157" si="77">J146+J156</f>
        <v>651.49666666666667</v>
      </c>
      <c r="K157" s="32"/>
      <c r="L157" s="32">
        <f t="shared" si="77"/>
        <v>74.490000000000009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122</v>
      </c>
      <c r="F166" s="61" t="s">
        <v>61</v>
      </c>
      <c r="G166" s="79">
        <v>0.93</v>
      </c>
      <c r="H166" s="57">
        <f>5.48/80*60</f>
        <v>4.1100000000000003</v>
      </c>
      <c r="I166" s="64">
        <v>8.6999999999999993</v>
      </c>
      <c r="J166" s="57">
        <f>89.09/80*60</f>
        <v>66.81750000000001</v>
      </c>
      <c r="K166" s="66" t="s">
        <v>87</v>
      </c>
      <c r="L166" s="43">
        <v>12.6</v>
      </c>
    </row>
    <row r="167" spans="1:12" ht="15" x14ac:dyDescent="0.25">
      <c r="A167" s="23"/>
      <c r="B167" s="15"/>
      <c r="C167" s="11"/>
      <c r="D167" s="7" t="s">
        <v>27</v>
      </c>
      <c r="E167" s="67" t="s">
        <v>123</v>
      </c>
      <c r="F167" s="61" t="s">
        <v>48</v>
      </c>
      <c r="G167" s="58">
        <v>1.81</v>
      </c>
      <c r="H167" s="57">
        <v>4.91</v>
      </c>
      <c r="I167" s="63">
        <v>70.459999999999994</v>
      </c>
      <c r="J167" s="57">
        <v>102.5</v>
      </c>
      <c r="K167" s="66" t="s">
        <v>79</v>
      </c>
      <c r="L167" s="43">
        <v>27</v>
      </c>
    </row>
    <row r="168" spans="1:12" ht="15" x14ac:dyDescent="0.25">
      <c r="A168" s="23"/>
      <c r="B168" s="15"/>
      <c r="C168" s="11"/>
      <c r="D168" s="7" t="s">
        <v>28</v>
      </c>
      <c r="E168" s="74" t="s">
        <v>125</v>
      </c>
      <c r="F168" s="61" t="s">
        <v>49</v>
      </c>
      <c r="G168" s="80">
        <f>23.5/100*90</f>
        <v>21.15</v>
      </c>
      <c r="H168" s="74">
        <v>13.52</v>
      </c>
      <c r="I168" s="64">
        <v>14.5</v>
      </c>
      <c r="J168" s="74">
        <f>238.75/100*90</f>
        <v>214.87500000000003</v>
      </c>
      <c r="K168" s="76" t="s">
        <v>126</v>
      </c>
      <c r="L168" s="43">
        <v>41</v>
      </c>
    </row>
    <row r="169" spans="1:12" ht="15" x14ac:dyDescent="0.25">
      <c r="A169" s="23"/>
      <c r="B169" s="15"/>
      <c r="C169" s="11"/>
      <c r="D169" s="7" t="s">
        <v>29</v>
      </c>
      <c r="E169" s="67" t="s">
        <v>124</v>
      </c>
      <c r="F169" s="65" t="s">
        <v>50</v>
      </c>
      <c r="G169" s="58">
        <v>5.6</v>
      </c>
      <c r="H169" s="57">
        <v>0.08</v>
      </c>
      <c r="I169" s="64">
        <v>41.2</v>
      </c>
      <c r="J169" s="74">
        <v>155</v>
      </c>
      <c r="K169" s="76" t="s">
        <v>58</v>
      </c>
      <c r="L169" s="43">
        <v>9.1999999999999993</v>
      </c>
    </row>
    <row r="170" spans="1:12" ht="15" x14ac:dyDescent="0.25">
      <c r="A170" s="23"/>
      <c r="B170" s="15"/>
      <c r="C170" s="11"/>
      <c r="D170" s="7" t="s">
        <v>30</v>
      </c>
      <c r="E170" s="57" t="s">
        <v>45</v>
      </c>
      <c r="F170" s="61" t="s">
        <v>51</v>
      </c>
      <c r="G170" s="58">
        <v>0.6</v>
      </c>
      <c r="H170" s="57">
        <v>0</v>
      </c>
      <c r="I170" s="64">
        <v>12.84</v>
      </c>
      <c r="J170" s="57">
        <v>128</v>
      </c>
      <c r="K170" s="66" t="s">
        <v>59</v>
      </c>
      <c r="L170" s="43">
        <v>6.52</v>
      </c>
    </row>
    <row r="171" spans="1:12" ht="15" x14ac:dyDescent="0.25">
      <c r="A171" s="23"/>
      <c r="B171" s="15"/>
      <c r="C171" s="11"/>
      <c r="D171" s="7" t="s">
        <v>31</v>
      </c>
      <c r="E171" s="57" t="s">
        <v>46</v>
      </c>
      <c r="F171" s="61" t="s">
        <v>52</v>
      </c>
      <c r="G171" s="58">
        <v>2.2999999999999998</v>
      </c>
      <c r="H171" s="62">
        <v>0.9</v>
      </c>
      <c r="I171" s="65" t="s">
        <v>94</v>
      </c>
      <c r="J171" s="57">
        <v>78.48</v>
      </c>
      <c r="K171" s="66" t="s">
        <v>60</v>
      </c>
      <c r="L171" s="43">
        <v>1.56</v>
      </c>
    </row>
    <row r="172" spans="1:12" ht="15" x14ac:dyDescent="0.25">
      <c r="A172" s="23"/>
      <c r="B172" s="15"/>
      <c r="C172" s="11"/>
      <c r="D172" s="7" t="s">
        <v>32</v>
      </c>
      <c r="E172" s="57" t="s">
        <v>102</v>
      </c>
      <c r="F172" s="61" t="s">
        <v>53</v>
      </c>
      <c r="G172" s="58">
        <v>2.64</v>
      </c>
      <c r="H172" s="62">
        <v>0.48</v>
      </c>
      <c r="I172" s="65" t="s">
        <v>55</v>
      </c>
      <c r="J172" s="57">
        <v>69.602000000000004</v>
      </c>
      <c r="K172" s="66" t="s">
        <v>60</v>
      </c>
      <c r="L172" s="43">
        <v>1.56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35.03</v>
      </c>
      <c r="H175" s="19">
        <f t="shared" si="80"/>
        <v>23.999999999999996</v>
      </c>
      <c r="I175" s="19">
        <f t="shared" si="80"/>
        <v>147.70000000000002</v>
      </c>
      <c r="J175" s="19">
        <f t="shared" si="80"/>
        <v>815.27449999999999</v>
      </c>
      <c r="K175" s="25"/>
      <c r="L175" s="19">
        <f t="shared" ref="L175" si="81">SUM(L166:L174)</f>
        <v>99.44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35.03</v>
      </c>
      <c r="H176" s="32">
        <f t="shared" ref="H176" si="83">H165+H175</f>
        <v>23.999999999999996</v>
      </c>
      <c r="I176" s="32">
        <f t="shared" ref="I176" si="84">I165+I175</f>
        <v>147.70000000000002</v>
      </c>
      <c r="J176" s="32">
        <f t="shared" ref="J176:L176" si="85">J165+J175</f>
        <v>815.27449999999999</v>
      </c>
      <c r="K176" s="32"/>
      <c r="L176" s="32">
        <f t="shared" si="85"/>
        <v>99.44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73</v>
      </c>
      <c r="F185" s="61" t="s">
        <v>61</v>
      </c>
      <c r="G185" s="58">
        <f>0.1/80*60</f>
        <v>7.4999999999999997E-2</v>
      </c>
      <c r="H185" s="57">
        <f>2.51/80*60</f>
        <v>1.8825000000000001</v>
      </c>
      <c r="I185" s="64">
        <v>2.4900000000000002</v>
      </c>
      <c r="J185" s="57">
        <f>46.26/80*60</f>
        <v>34.694999999999993</v>
      </c>
      <c r="K185" s="66" t="s">
        <v>62</v>
      </c>
      <c r="L185" s="43">
        <v>9.65</v>
      </c>
    </row>
    <row r="186" spans="1:12" ht="15" x14ac:dyDescent="0.25">
      <c r="A186" s="23"/>
      <c r="B186" s="15"/>
      <c r="C186" s="11"/>
      <c r="D186" s="7" t="s">
        <v>27</v>
      </c>
      <c r="E186" s="67" t="s">
        <v>127</v>
      </c>
      <c r="F186" s="61" t="s">
        <v>130</v>
      </c>
      <c r="G186" s="58">
        <v>5.29</v>
      </c>
      <c r="H186" s="57">
        <v>5.7</v>
      </c>
      <c r="I186" s="63">
        <v>6.2</v>
      </c>
      <c r="J186" s="57">
        <v>148.5</v>
      </c>
      <c r="K186" s="66" t="s">
        <v>131</v>
      </c>
      <c r="L186" s="43">
        <v>19.600000000000001</v>
      </c>
    </row>
    <row r="187" spans="1:12" ht="15" x14ac:dyDescent="0.25">
      <c r="A187" s="23"/>
      <c r="B187" s="15"/>
      <c r="C187" s="11"/>
      <c r="D187" s="7" t="s">
        <v>28</v>
      </c>
      <c r="E187" s="67" t="s">
        <v>128</v>
      </c>
      <c r="F187" s="61" t="s">
        <v>49</v>
      </c>
      <c r="G187" s="62">
        <v>14.89</v>
      </c>
      <c r="H187" s="57">
        <v>8.44</v>
      </c>
      <c r="I187" s="72">
        <v>0.51</v>
      </c>
      <c r="J187" s="57">
        <f>345.65/100*90</f>
        <v>311.08499999999998</v>
      </c>
      <c r="K187" s="66" t="s">
        <v>132</v>
      </c>
      <c r="L187" s="43">
        <v>24.4</v>
      </c>
    </row>
    <row r="188" spans="1:12" ht="15" x14ac:dyDescent="0.25">
      <c r="A188" s="23"/>
      <c r="B188" s="15"/>
      <c r="C188" s="11"/>
      <c r="D188" s="7" t="s">
        <v>29</v>
      </c>
      <c r="E188" s="67" t="s">
        <v>129</v>
      </c>
      <c r="F188" s="61" t="s">
        <v>50</v>
      </c>
      <c r="G188" s="62">
        <v>2.4</v>
      </c>
      <c r="H188" s="57">
        <v>4.4000000000000004</v>
      </c>
      <c r="I188" s="72">
        <v>7.39</v>
      </c>
      <c r="J188" s="57">
        <v>178</v>
      </c>
      <c r="K188" s="66" t="s">
        <v>133</v>
      </c>
      <c r="L188" s="43">
        <v>27.2</v>
      </c>
    </row>
    <row r="189" spans="1:12" ht="15" x14ac:dyDescent="0.25">
      <c r="A189" s="23"/>
      <c r="B189" s="15"/>
      <c r="C189" s="11"/>
      <c r="D189" s="7" t="s">
        <v>30</v>
      </c>
      <c r="E189" s="57" t="s">
        <v>116</v>
      </c>
      <c r="F189" s="61" t="s">
        <v>51</v>
      </c>
      <c r="G189" s="58">
        <v>0.4</v>
      </c>
      <c r="H189" s="62">
        <v>0.2</v>
      </c>
      <c r="I189" s="64">
        <v>15.72</v>
      </c>
      <c r="J189" s="57">
        <v>75.760000000000005</v>
      </c>
      <c r="K189" s="66" t="s">
        <v>121</v>
      </c>
      <c r="L189" s="43">
        <v>7.88</v>
      </c>
    </row>
    <row r="190" spans="1:12" ht="15" x14ac:dyDescent="0.25">
      <c r="A190" s="23"/>
      <c r="B190" s="15"/>
      <c r="C190" s="11"/>
      <c r="D190" s="7" t="s">
        <v>31</v>
      </c>
      <c r="E190" s="57" t="s">
        <v>46</v>
      </c>
      <c r="F190" s="61" t="s">
        <v>52</v>
      </c>
      <c r="G190" s="58">
        <v>2.2999999999999998</v>
      </c>
      <c r="H190" s="62">
        <v>0.9</v>
      </c>
      <c r="I190" s="65" t="s">
        <v>94</v>
      </c>
      <c r="J190" s="57">
        <v>78.48</v>
      </c>
      <c r="K190" s="66" t="s">
        <v>60</v>
      </c>
      <c r="L190" s="43">
        <v>1.56</v>
      </c>
    </row>
    <row r="191" spans="1:12" ht="15" x14ac:dyDescent="0.25">
      <c r="A191" s="23"/>
      <c r="B191" s="15"/>
      <c r="C191" s="11"/>
      <c r="D191" s="7" t="s">
        <v>32</v>
      </c>
      <c r="E191" s="57" t="s">
        <v>102</v>
      </c>
      <c r="F191" s="61" t="s">
        <v>53</v>
      </c>
      <c r="G191" s="58">
        <v>2.64</v>
      </c>
      <c r="H191" s="62">
        <v>0.48</v>
      </c>
      <c r="I191" s="65" t="s">
        <v>55</v>
      </c>
      <c r="J191" s="57">
        <v>69.599999999999994</v>
      </c>
      <c r="K191" s="66" t="s">
        <v>60</v>
      </c>
      <c r="L191" s="43">
        <v>1.56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27.995000000000001</v>
      </c>
      <c r="H194" s="19">
        <f t="shared" si="88"/>
        <v>22.002499999999998</v>
      </c>
      <c r="I194" s="19">
        <f t="shared" si="88"/>
        <v>32.31</v>
      </c>
      <c r="J194" s="19">
        <f t="shared" si="88"/>
        <v>896.12</v>
      </c>
      <c r="K194" s="25"/>
      <c r="L194" s="19">
        <f t="shared" ref="L194" si="89">SUM(L185:L193)</f>
        <v>91.85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27.995000000000001</v>
      </c>
      <c r="H195" s="32">
        <f t="shared" ref="H195" si="91">H184+H194</f>
        <v>22.002499999999998</v>
      </c>
      <c r="I195" s="32">
        <f t="shared" ref="I195" si="92">I184+I194</f>
        <v>32.31</v>
      </c>
      <c r="J195" s="32">
        <f t="shared" ref="J195:L195" si="93">J184+J194</f>
        <v>896.12</v>
      </c>
      <c r="K195" s="32"/>
      <c r="L195" s="32">
        <f t="shared" si="93"/>
        <v>91.85</v>
      </c>
    </row>
    <row r="196" spans="1:12" x14ac:dyDescent="0.2">
      <c r="A196" s="27"/>
      <c r="B196" s="28"/>
      <c r="C196" s="56" t="s">
        <v>5</v>
      </c>
      <c r="D196" s="56"/>
      <c r="E196" s="56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27.119</v>
      </c>
      <c r="H196" s="34">
        <f t="shared" si="94"/>
        <v>23.663999999999998</v>
      </c>
      <c r="I196" s="34">
        <f t="shared" si="94"/>
        <v>97.051000000000002</v>
      </c>
      <c r="J196" s="34">
        <f t="shared" si="94"/>
        <v>765.61561666666671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81.500000000000014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2023-10-20T08:12:00Z</dcterms:modified>
</cp:coreProperties>
</file>